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3040" windowHeight="9345"/>
  </bookViews>
  <sheets>
    <sheet name="REactors" sheetId="5" r:id="rId1"/>
  </sheets>
  <calcPr calcId="145621"/>
</workbook>
</file>

<file path=xl/calcChain.xml><?xml version="1.0" encoding="utf-8"?>
<calcChain xmlns="http://schemas.openxmlformats.org/spreadsheetml/2006/main">
  <c r="D21" i="5" l="1"/>
  <c r="D20" i="5"/>
  <c r="D19" i="5"/>
  <c r="D18" i="5"/>
  <c r="D17" i="5"/>
  <c r="D16" i="5"/>
  <c r="D15" i="5"/>
  <c r="D14" i="5"/>
  <c r="D13" i="5"/>
  <c r="D12" i="5"/>
  <c r="D11" i="5"/>
  <c r="D10" i="5"/>
  <c r="C21" i="5"/>
  <c r="C20" i="5"/>
  <c r="C19" i="5"/>
  <c r="C18" i="5"/>
  <c r="C17" i="5"/>
  <c r="C16" i="5"/>
  <c r="C15" i="5"/>
  <c r="C14" i="5"/>
  <c r="C13" i="5"/>
  <c r="C12" i="5"/>
  <c r="C11" i="5"/>
  <c r="C10" i="5"/>
  <c r="B21" i="5" l="1"/>
  <c r="B20" i="5"/>
  <c r="B19" i="5"/>
  <c r="B18" i="5"/>
  <c r="B17" i="5"/>
  <c r="B16" i="5"/>
  <c r="B15" i="5"/>
  <c r="B14" i="5"/>
  <c r="B13" i="5"/>
  <c r="B12" i="5"/>
  <c r="B11" i="5"/>
  <c r="B10" i="5"/>
</calcChain>
</file>

<file path=xl/sharedStrings.xml><?xml version="1.0" encoding="utf-8"?>
<sst xmlns="http://schemas.openxmlformats.org/spreadsheetml/2006/main" count="70" uniqueCount="56">
  <si>
    <t>Application</t>
  </si>
  <si>
    <t>Switched Power converter</t>
  </si>
  <si>
    <t>Rated inductance</t>
  </si>
  <si>
    <t>Inductance Tolerance</t>
  </si>
  <si>
    <t>Inductance deviation due to Temperature</t>
  </si>
  <si>
    <t>Inductance deviation due to current</t>
  </si>
  <si>
    <t>Rated Voltage</t>
  </si>
  <si>
    <t>160 Vdc</t>
  </si>
  <si>
    <t>DC rated current</t>
  </si>
  <si>
    <t>RMS rated current (Dc + ripple current)</t>
  </si>
  <si>
    <t>Total ripple current (Ap-p)</t>
  </si>
  <si>
    <t>Maximum ambient temperature</t>
  </si>
  <si>
    <t>Maximum delta temperature</t>
  </si>
  <si>
    <t>Cooling</t>
  </si>
  <si>
    <t>Conections</t>
  </si>
  <si>
    <t>Core technology</t>
  </si>
  <si>
    <t>Cooper losses</t>
  </si>
  <si>
    <t>Core losses</t>
  </si>
  <si>
    <t>Total losses</t>
  </si>
  <si>
    <t>General requirements</t>
  </si>
  <si>
    <t>Low Weight; low size</t>
  </si>
  <si>
    <t>15 uH</t>
  </si>
  <si>
    <t>1º Overload conditions (Arms / time)</t>
  </si>
  <si>
    <t>150 A / 5 min.</t>
  </si>
  <si>
    <t>2º Overload conditions (Arms / time)</t>
  </si>
  <si>
    <t>162 A / 1 min.</t>
  </si>
  <si>
    <t>Must accomplish the maximum delta temperature specification during the overload time</t>
  </si>
  <si>
    <t>3º Overload conditions (Arms / time)</t>
  </si>
  <si>
    <t>202 A / 10 sec.</t>
  </si>
  <si>
    <t>25 uH</t>
  </si>
  <si>
    <t>35 uH</t>
  </si>
  <si>
    <t>Ripple current at 4.8 kHz (Ap-p)</t>
  </si>
  <si>
    <t>Ripple current at 40.4 kHz (Ap-p)</t>
  </si>
  <si>
    <t>Ripple current at 45.2 kHz (Ap-p)</t>
  </si>
  <si>
    <t>Ripple current at 50 kHz (Ap-p)</t>
  </si>
  <si>
    <t>Ripple current at 54.8 kHz (Ap-p)</t>
  </si>
  <si>
    <t>Ripple current at 95.2 kHz (Ap-p)</t>
  </si>
  <si>
    <t>Ripple current at 100 kHz (Ap-p)</t>
  </si>
  <si>
    <t>Ripple current at 104.8 kHz (Ap-p)</t>
  </si>
  <si>
    <t>Ripple current at 145.2 kHz (Ap-p)</t>
  </si>
  <si>
    <t>Ripple current at 150 kHz (Ap-p)</t>
  </si>
  <si>
    <t>Ripple current at 154.8 kHz (Ap-p)</t>
  </si>
  <si>
    <t>Ripple current at 200 kHz (Ap-p)</t>
  </si>
  <si>
    <t>+/-10%</t>
  </si>
  <si>
    <t>2 m/s</t>
  </si>
  <si>
    <t xml:space="preserve">Cu busbars 20x3mm </t>
  </si>
  <si>
    <t>Ferrite</t>
  </si>
  <si>
    <t>Delepement sample ordering code</t>
  </si>
  <si>
    <t>P300648F001</t>
  </si>
  <si>
    <t>P300648D001</t>
  </si>
  <si>
    <t>P300648E001</t>
  </si>
  <si>
    <t>current</t>
  </si>
  <si>
    <t>lower limit</t>
  </si>
  <si>
    <t>upper limit</t>
  </si>
  <si>
    <t>Values with red, is from Mr. Lóránt Mészáros Epcos, 2015.08.11</t>
  </si>
  <si>
    <t>Inductance will stay in the +/-10% range in any combinatin of temperature and current up to 134A. 
 -15% inductance decrement from the initial value can occure on 202A overload current (see graph)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</si>
</sst>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REactors!$Q$1</c:f>
              <c:strCache>
                <c:ptCount val="1"/>
                <c:pt idx="0">
                  <c:v>lower limit</c:v>
                </c:pt>
              </c:strCache>
            </c:strRef>
          </c:tx>
          <c:marker>
            <c:symbol val="none"/>
          </c:marker>
          <c:xVal>
            <c:numRef>
              <c:f>REactors!$P$2:$P$4</c:f>
              <c:numCache>
                <c:formatCode>General</c:formatCode>
                <c:ptCount val="3"/>
                <c:pt idx="0">
                  <c:v>0</c:v>
                </c:pt>
                <c:pt idx="1">
                  <c:v>134</c:v>
                </c:pt>
                <c:pt idx="2">
                  <c:v>202</c:v>
                </c:pt>
              </c:numCache>
            </c:numRef>
          </c:xVal>
          <c:yVal>
            <c:numRef>
              <c:f>REactors!$Q$2:$Q$4</c:f>
              <c:numCache>
                <c:formatCode>General</c:formatCode>
                <c:ptCount val="3"/>
                <c:pt idx="0">
                  <c:v>90</c:v>
                </c:pt>
                <c:pt idx="1">
                  <c:v>90</c:v>
                </c:pt>
                <c:pt idx="2">
                  <c:v>85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REactors!$R$1</c:f>
              <c:strCache>
                <c:ptCount val="1"/>
                <c:pt idx="0">
                  <c:v>upper limit</c:v>
                </c:pt>
              </c:strCache>
            </c:strRef>
          </c:tx>
          <c:marker>
            <c:symbol val="none"/>
          </c:marker>
          <c:xVal>
            <c:numRef>
              <c:f>REactors!$P$2:$P$4</c:f>
              <c:numCache>
                <c:formatCode>General</c:formatCode>
                <c:ptCount val="3"/>
                <c:pt idx="0">
                  <c:v>0</c:v>
                </c:pt>
                <c:pt idx="1">
                  <c:v>134</c:v>
                </c:pt>
                <c:pt idx="2">
                  <c:v>202</c:v>
                </c:pt>
              </c:numCache>
            </c:numRef>
          </c:xVal>
          <c:yVal>
            <c:numRef>
              <c:f>REactors!$R$2:$R$4</c:f>
              <c:numCache>
                <c:formatCode>General</c:formatCode>
                <c:ptCount val="3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023040"/>
        <c:axId val="154024960"/>
      </c:scatterChart>
      <c:valAx>
        <c:axId val="154023040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Current  [A]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4024960"/>
        <c:crosses val="autoZero"/>
        <c:crossBetween val="midCat"/>
      </c:valAx>
      <c:valAx>
        <c:axId val="154024960"/>
        <c:scaling>
          <c:orientation val="minMax"/>
          <c:min val="5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Inductance range</a:t>
                </a:r>
                <a:r>
                  <a:rPr lang="hu-HU" baseline="0"/>
                  <a:t> [%]</a:t>
                </a:r>
                <a:endParaRPr lang="hu-HU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40230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268941</xdr:colOff>
      <xdr:row>2</xdr:row>
      <xdr:rowOff>135590</xdr:rowOff>
    </xdr:from>
    <xdr:to>
      <xdr:col>9</xdr:col>
      <xdr:colOff>739588</xdr:colOff>
      <xdr:row>14</xdr:row>
      <xdr:rowOff>56029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zoomScale="85" zoomScaleNormal="85" workbookViewId="0">
      <selection activeCell="E19" sqref="E19"/>
    </sheetView>
  </sheetViews>
  <sheetFormatPr defaultColWidth="11.42578125" defaultRowHeight="15" x14ac:dyDescent="0.25"/>
  <cols>
    <col min="1" max="1" width="37.85546875" customWidth="1"/>
    <col min="2" max="2" width="27.85546875" customWidth="1"/>
    <col min="3" max="4" width="24.5703125" bestFit="1" customWidth="1"/>
  </cols>
  <sheetData>
    <row r="1" spans="1:18" ht="15.75" thickBot="1" x14ac:dyDescent="0.3">
      <c r="A1" t="s">
        <v>47</v>
      </c>
      <c r="B1" s="5" t="s">
        <v>48</v>
      </c>
      <c r="C1" s="5" t="s">
        <v>50</v>
      </c>
      <c r="D1" s="5" t="s">
        <v>49</v>
      </c>
      <c r="F1" s="16" t="s">
        <v>54</v>
      </c>
      <c r="G1" s="16"/>
      <c r="H1" s="16"/>
      <c r="I1" s="16"/>
      <c r="J1" s="16"/>
      <c r="P1" t="s">
        <v>51</v>
      </c>
      <c r="Q1" t="s">
        <v>52</v>
      </c>
      <c r="R1" t="s">
        <v>53</v>
      </c>
    </row>
    <row r="2" spans="1:18" ht="15.75" thickBot="1" x14ac:dyDescent="0.3">
      <c r="A2" s="1" t="s">
        <v>0</v>
      </c>
      <c r="B2" s="2" t="s">
        <v>1</v>
      </c>
      <c r="C2" s="2" t="s">
        <v>1</v>
      </c>
      <c r="D2" s="2" t="s">
        <v>1</v>
      </c>
      <c r="P2">
        <v>0</v>
      </c>
      <c r="Q2">
        <v>90</v>
      </c>
      <c r="R2">
        <v>110</v>
      </c>
    </row>
    <row r="3" spans="1:18" ht="15.75" thickBot="1" x14ac:dyDescent="0.3">
      <c r="A3" s="1" t="s">
        <v>2</v>
      </c>
      <c r="B3" s="2" t="s">
        <v>30</v>
      </c>
      <c r="C3" s="2" t="s">
        <v>29</v>
      </c>
      <c r="D3" s="2" t="s">
        <v>21</v>
      </c>
      <c r="P3">
        <v>134</v>
      </c>
      <c r="Q3">
        <v>90</v>
      </c>
      <c r="R3">
        <v>110</v>
      </c>
    </row>
    <row r="4" spans="1:18" ht="15.75" thickBot="1" x14ac:dyDescent="0.3">
      <c r="A4" s="1" t="s">
        <v>3</v>
      </c>
      <c r="B4" s="4" t="s">
        <v>43</v>
      </c>
      <c r="C4" s="4" t="s">
        <v>43</v>
      </c>
      <c r="D4" s="4" t="s">
        <v>43</v>
      </c>
      <c r="P4">
        <v>202</v>
      </c>
      <c r="Q4">
        <v>85</v>
      </c>
      <c r="R4">
        <v>110</v>
      </c>
    </row>
    <row r="5" spans="1:18" ht="30.75" customHeight="1" thickBot="1" x14ac:dyDescent="0.3">
      <c r="A5" s="1" t="s">
        <v>4</v>
      </c>
      <c r="B5" s="7" t="s">
        <v>55</v>
      </c>
      <c r="C5" s="8"/>
      <c r="D5" s="9"/>
    </row>
    <row r="6" spans="1:18" ht="30.75" customHeight="1" thickBot="1" x14ac:dyDescent="0.3">
      <c r="A6" s="1" t="s">
        <v>5</v>
      </c>
      <c r="B6" s="10"/>
      <c r="C6" s="11"/>
      <c r="D6" s="12"/>
    </row>
    <row r="7" spans="1:18" ht="15.75" thickBot="1" x14ac:dyDescent="0.3">
      <c r="A7" s="1" t="s">
        <v>6</v>
      </c>
      <c r="B7" s="2" t="s">
        <v>7</v>
      </c>
      <c r="C7" s="2" t="s">
        <v>7</v>
      </c>
      <c r="D7" s="2" t="s">
        <v>7</v>
      </c>
    </row>
    <row r="8" spans="1:18" ht="15.75" thickBot="1" x14ac:dyDescent="0.3">
      <c r="A8" s="1" t="s">
        <v>8</v>
      </c>
      <c r="B8" s="2">
        <v>133.33000000000001</v>
      </c>
      <c r="C8" s="2">
        <v>133.33199999999999</v>
      </c>
      <c r="D8" s="2">
        <v>133.33000000000001</v>
      </c>
    </row>
    <row r="9" spans="1:18" ht="15.75" thickBot="1" x14ac:dyDescent="0.3">
      <c r="A9" s="1" t="s">
        <v>9</v>
      </c>
      <c r="B9" s="3">
        <v>133.38999999999999</v>
      </c>
      <c r="C9" s="3">
        <v>133.44</v>
      </c>
      <c r="D9" s="3">
        <v>133.63</v>
      </c>
    </row>
    <row r="10" spans="1:18" ht="15.75" thickBot="1" x14ac:dyDescent="0.3">
      <c r="A10" s="1" t="s">
        <v>31</v>
      </c>
      <c r="B10" s="2">
        <f>0.187063*2</f>
        <v>0.37412600000000001</v>
      </c>
      <c r="C10" s="2">
        <f>0.1862*2</f>
        <v>0.37240000000000001</v>
      </c>
      <c r="D10" s="2">
        <f>0.1868*2</f>
        <v>0.37359999999999999</v>
      </c>
    </row>
    <row r="11" spans="1:18" ht="15.75" thickBot="1" x14ac:dyDescent="0.3">
      <c r="A11" s="1" t="s">
        <v>32</v>
      </c>
      <c r="B11" s="2">
        <f>0.00153221*2</f>
        <v>3.06442E-3</v>
      </c>
      <c r="C11" s="2">
        <f>0.00205*2</f>
        <v>4.1000000000000003E-3</v>
      </c>
      <c r="D11" s="2">
        <f>0.003297*2</f>
        <v>6.594E-3</v>
      </c>
    </row>
    <row r="12" spans="1:18" ht="15.75" thickBot="1" x14ac:dyDescent="0.3">
      <c r="A12" s="1" t="s">
        <v>33</v>
      </c>
      <c r="B12" s="2">
        <f>0.009715*2</f>
        <v>1.9429999999999999E-2</v>
      </c>
      <c r="C12" s="2">
        <f>0.0187*2</f>
        <v>3.7400000000000003E-2</v>
      </c>
      <c r="D12" s="2">
        <f>0.0412413*2</f>
        <v>8.2482600000000003E-2</v>
      </c>
    </row>
    <row r="13" spans="1:18" ht="15.75" thickBot="1" x14ac:dyDescent="0.3">
      <c r="A13" s="1" t="s">
        <v>34</v>
      </c>
      <c r="B13" s="2">
        <f>4.90424*2</f>
        <v>9.8084799999999994</v>
      </c>
      <c r="C13" s="2">
        <f>6.86604*2</f>
        <v>13.73208</v>
      </c>
      <c r="D13" s="2">
        <f>11.4437*2</f>
        <v>22.8874</v>
      </c>
    </row>
    <row r="14" spans="1:18" ht="15.75" thickBot="1" x14ac:dyDescent="0.3">
      <c r="A14" s="1" t="s">
        <v>35</v>
      </c>
      <c r="B14" s="2">
        <f>0.00744793*2</f>
        <v>1.489586E-2</v>
      </c>
      <c r="C14" s="2">
        <f>0.01425*2</f>
        <v>2.8500000000000001E-2</v>
      </c>
      <c r="D14" s="2">
        <f>0.0309425*2</f>
        <v>6.1885000000000003E-2</v>
      </c>
    </row>
    <row r="15" spans="1:18" ht="15.75" thickBot="1" x14ac:dyDescent="0.3">
      <c r="A15" s="1" t="s">
        <v>36</v>
      </c>
      <c r="B15" s="2">
        <f>0.035416*2</f>
        <v>7.0832000000000006E-2</v>
      </c>
      <c r="C15" s="2">
        <f>0.05099*2</f>
        <v>0.10198</v>
      </c>
      <c r="D15" s="2">
        <f>0.0875704*2</f>
        <v>0.17514080000000001</v>
      </c>
    </row>
    <row r="16" spans="1:18" ht="15.75" thickBot="1" x14ac:dyDescent="0.3">
      <c r="A16" s="1" t="s">
        <v>37</v>
      </c>
      <c r="B16" s="2">
        <f>2.02035*2</f>
        <v>4.0407000000000002</v>
      </c>
      <c r="C16" s="2">
        <f>2.8287*2</f>
        <v>5.6574</v>
      </c>
      <c r="D16" s="2">
        <f>4.715*2</f>
        <v>9.43</v>
      </c>
    </row>
    <row r="17" spans="1:6" ht="15.75" thickBot="1" x14ac:dyDescent="0.3">
      <c r="A17" s="1" t="s">
        <v>38</v>
      </c>
      <c r="B17" s="2">
        <f>0.0315611*2</f>
        <v>6.3122200000000003E-2</v>
      </c>
      <c r="C17" s="2">
        <f>0.0452302*2</f>
        <v>9.0460399999999996E-2</v>
      </c>
      <c r="D17" s="2">
        <f>0.0768455*2</f>
        <v>0.15369099999999999</v>
      </c>
    </row>
    <row r="18" spans="1:6" ht="15.75" thickBot="1" x14ac:dyDescent="0.3">
      <c r="A18" s="1" t="s">
        <v>39</v>
      </c>
      <c r="B18" s="2">
        <f>0.0476871*2</f>
        <v>9.5374200000000006E-2</v>
      </c>
      <c r="C18" s="2">
        <f>0.0663*2</f>
        <v>0.1326</v>
      </c>
      <c r="D18" s="2">
        <f>0.109927*2</f>
        <v>0.21985399999999999</v>
      </c>
    </row>
    <row r="19" spans="1:6" ht="15.75" thickBot="1" x14ac:dyDescent="0.3">
      <c r="A19" s="1" t="s">
        <v>40</v>
      </c>
      <c r="B19" s="2">
        <f>0.935475*2</f>
        <v>1.8709499999999999</v>
      </c>
      <c r="C19" s="2">
        <f>1.31*2</f>
        <v>2.62</v>
      </c>
      <c r="D19" s="2">
        <f>2.18391*2</f>
        <v>4.36782</v>
      </c>
    </row>
    <row r="20" spans="1:6" ht="15.75" thickBot="1" x14ac:dyDescent="0.3">
      <c r="A20" s="1" t="s">
        <v>41</v>
      </c>
      <c r="B20" s="2">
        <f>0.0442925*2</f>
        <v>8.8584999999999997E-2</v>
      </c>
      <c r="C20" s="2">
        <f>0.0614*2</f>
        <v>0.12280000000000001</v>
      </c>
      <c r="D20" s="2">
        <f>0.101187*2</f>
        <v>0.202374</v>
      </c>
    </row>
    <row r="21" spans="1:6" ht="15.75" thickBot="1" x14ac:dyDescent="0.3">
      <c r="A21" s="1" t="s">
        <v>42</v>
      </c>
      <c r="B21" s="2">
        <f>0.363211*2</f>
        <v>0.72642200000000001</v>
      </c>
      <c r="C21" s="2">
        <f>0.51*2</f>
        <v>1.02</v>
      </c>
      <c r="D21" s="2">
        <f>0.848165*2</f>
        <v>1.6963299999999999</v>
      </c>
    </row>
    <row r="22" spans="1:6" ht="15.75" thickBot="1" x14ac:dyDescent="0.3">
      <c r="A22" s="1" t="s">
        <v>10</v>
      </c>
      <c r="B22" s="2">
        <v>13.342000000000001</v>
      </c>
      <c r="C22" s="2">
        <v>18.678999999999998</v>
      </c>
      <c r="D22" s="2">
        <v>31.28</v>
      </c>
    </row>
    <row r="23" spans="1:6" ht="15.75" thickBot="1" x14ac:dyDescent="0.3">
      <c r="A23" s="1" t="s">
        <v>22</v>
      </c>
      <c r="B23" s="2" t="s">
        <v>23</v>
      </c>
      <c r="C23" s="2" t="s">
        <v>23</v>
      </c>
      <c r="D23" s="2" t="s">
        <v>23</v>
      </c>
    </row>
    <row r="24" spans="1:6" ht="15.75" thickBot="1" x14ac:dyDescent="0.3">
      <c r="A24" s="1" t="s">
        <v>24</v>
      </c>
      <c r="B24" s="2" t="s">
        <v>25</v>
      </c>
      <c r="C24" s="2" t="s">
        <v>25</v>
      </c>
      <c r="D24" s="2" t="s">
        <v>25</v>
      </c>
      <c r="F24" t="s">
        <v>26</v>
      </c>
    </row>
    <row r="25" spans="1:6" ht="15.75" thickBot="1" x14ac:dyDescent="0.3">
      <c r="A25" s="1" t="s">
        <v>27</v>
      </c>
      <c r="B25" s="2" t="s">
        <v>28</v>
      </c>
      <c r="C25" s="2" t="s">
        <v>28</v>
      </c>
      <c r="D25" s="2" t="s">
        <v>28</v>
      </c>
    </row>
    <row r="26" spans="1:6" ht="15.75" thickBot="1" x14ac:dyDescent="0.3">
      <c r="A26" s="1" t="s">
        <v>11</v>
      </c>
      <c r="B26" s="2">
        <v>70</v>
      </c>
      <c r="C26" s="2">
        <v>70</v>
      </c>
      <c r="D26" s="2">
        <v>70</v>
      </c>
    </row>
    <row r="27" spans="1:6" ht="15.75" thickBot="1" x14ac:dyDescent="0.3">
      <c r="A27" s="1" t="s">
        <v>12</v>
      </c>
      <c r="B27" s="2">
        <v>40</v>
      </c>
      <c r="C27" s="2">
        <v>40</v>
      </c>
      <c r="D27" s="2">
        <v>40</v>
      </c>
    </row>
    <row r="28" spans="1:6" ht="15.75" thickBot="1" x14ac:dyDescent="0.3">
      <c r="A28" s="1" t="s">
        <v>13</v>
      </c>
      <c r="B28" s="13" t="s">
        <v>44</v>
      </c>
      <c r="C28" s="14"/>
      <c r="D28" s="15"/>
    </row>
    <row r="29" spans="1:6" ht="15.75" thickBot="1" x14ac:dyDescent="0.3">
      <c r="A29" s="1" t="s">
        <v>14</v>
      </c>
      <c r="B29" s="13" t="s">
        <v>45</v>
      </c>
      <c r="C29" s="14"/>
      <c r="D29" s="15"/>
    </row>
    <row r="30" spans="1:6" ht="15.75" thickBot="1" x14ac:dyDescent="0.3">
      <c r="A30" s="1" t="s">
        <v>15</v>
      </c>
      <c r="B30" s="13" t="s">
        <v>46</v>
      </c>
      <c r="C30" s="14"/>
      <c r="D30" s="15"/>
    </row>
    <row r="31" spans="1:6" ht="15.75" thickBot="1" x14ac:dyDescent="0.3">
      <c r="A31" s="1" t="s">
        <v>16</v>
      </c>
      <c r="B31" s="6">
        <v>45</v>
      </c>
      <c r="C31" s="6">
        <v>33</v>
      </c>
      <c r="D31" s="6">
        <v>32</v>
      </c>
    </row>
    <row r="32" spans="1:6" ht="15.75" thickBot="1" x14ac:dyDescent="0.3">
      <c r="A32" s="1" t="s">
        <v>17</v>
      </c>
      <c r="B32" s="6">
        <v>1</v>
      </c>
      <c r="C32" s="6">
        <v>1</v>
      </c>
      <c r="D32" s="6">
        <v>2</v>
      </c>
    </row>
    <row r="33" spans="1:4" ht="15.75" thickBot="1" x14ac:dyDescent="0.3">
      <c r="A33" s="1" t="s">
        <v>18</v>
      </c>
      <c r="B33" s="6">
        <v>46</v>
      </c>
      <c r="C33" s="6">
        <v>34</v>
      </c>
      <c r="D33" s="6">
        <v>34</v>
      </c>
    </row>
    <row r="34" spans="1:4" ht="15.75" thickBot="1" x14ac:dyDescent="0.3">
      <c r="A34" s="1" t="s">
        <v>19</v>
      </c>
      <c r="B34" s="2" t="s">
        <v>20</v>
      </c>
      <c r="C34" s="2" t="s">
        <v>20</v>
      </c>
      <c r="D34" s="2" t="s">
        <v>20</v>
      </c>
    </row>
  </sheetData>
  <mergeCells count="5">
    <mergeCell ref="B5:D6"/>
    <mergeCell ref="B28:D28"/>
    <mergeCell ref="B29:D29"/>
    <mergeCell ref="B30:D30"/>
    <mergeCell ref="F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REactors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Montero</dc:creator>
  <cp:lastModifiedBy>Meszaros, Lorant: Mr.</cp:lastModifiedBy>
  <dcterms:created xsi:type="dcterms:W3CDTF">2015-07-28T10:40:43Z</dcterms:created>
  <dcterms:modified xsi:type="dcterms:W3CDTF">2015-08-14T08:01:28Z</dcterms:modified>
</cp:coreProperties>
</file>